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studntnu-my.sharepoint.com/personal/lundteig_ntnu_no/Documents/02-Fag-ttk2/2025/Calculations/FTA/"/>
    </mc:Choice>
  </mc:AlternateContent>
  <xr:revisionPtr revIDLastSave="233" documentId="11_AD4DB114E441178AC67DF498C651C6B6683EDF23" xr6:coauthVersionLast="47" xr6:coauthVersionMax="47" xr10:uidLastSave="{116BBAC2-69F9-4260-B022-45F1EF79FCDF}"/>
  <bookViews>
    <workbookView xWindow="-105" yWindow="0" windowWidth="29010" windowHeight="23385" activeTab="1" xr2:uid="{00000000-000D-0000-FFFF-FFFF00000000}"/>
  </bookViews>
  <sheets>
    <sheet name="PFD-FTA_SIF" sheetId="1" r:id="rId1"/>
    <sheet name="PFD-FTA-PT-subsystem" sheetId="3" r:id="rId2"/>
    <sheet name="PFH - FTA-PT subsystem" sheetId="2" r:id="rId3"/>
  </sheets>
  <definedNames>
    <definedName name="beta_PT" localSheetId="1">'PFD-FTA-PT-subsystem'!$B$3</definedName>
    <definedName name="beta_PT">'PFD-FTA_SIF'!$B$6</definedName>
    <definedName name="LDU_LS" localSheetId="1">'PFD-FTA-PT-subsystem'!#REF!</definedName>
    <definedName name="LDU_LS">'PFD-FTA_SIF'!$B$3</definedName>
    <definedName name="LDU_PT" localSheetId="1">'PFD-FTA-PT-subsystem'!$B$2</definedName>
    <definedName name="LDU_PT">'PFD-FTA_SIF'!$B$2</definedName>
    <definedName name="LDU_XV" localSheetId="1">'PFD-FTA-PT-subsystem'!#REF!</definedName>
    <definedName name="LDU_XV">'PFD-FTA_SIF'!$B$5</definedName>
    <definedName name="LDU_XY" localSheetId="1">'PFD-FTA-PT-subsystem'!#REF!</definedName>
    <definedName name="LDU_XY">'PFD-FTA_SIF'!$B$4</definedName>
    <definedName name="tau" localSheetId="1">'PFD-FTA-PT-subsystem'!$B$4</definedName>
    <definedName name="tau">'PFD-FTA_SIF'!$B$7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3" l="1"/>
  <c r="D32" i="3" s="1"/>
  <c r="I22" i="3"/>
  <c r="D22" i="3"/>
  <c r="I21" i="3"/>
  <c r="D21" i="3"/>
  <c r="I20" i="3"/>
  <c r="D20" i="3"/>
  <c r="I19" i="3"/>
  <c r="D19" i="3"/>
  <c r="I24" i="3"/>
  <c r="D24" i="3"/>
  <c r="I10" i="3"/>
  <c r="D10" i="3"/>
  <c r="I9" i="3"/>
  <c r="D9" i="3"/>
  <c r="I8" i="3"/>
  <c r="D8" i="3"/>
  <c r="E2" i="3"/>
  <c r="D2" i="3"/>
  <c r="K33" i="1"/>
  <c r="E2" i="1"/>
  <c r="D2" i="1"/>
  <c r="D22" i="2"/>
  <c r="D21" i="2"/>
  <c r="D20" i="2"/>
  <c r="D19" i="2"/>
  <c r="D10" i="2"/>
  <c r="D9" i="2"/>
  <c r="D8" i="2"/>
  <c r="C8" i="2"/>
  <c r="C9" i="2"/>
  <c r="C10" i="2"/>
  <c r="H22" i="2"/>
  <c r="C22" i="2"/>
  <c r="H21" i="2"/>
  <c r="C21" i="2"/>
  <c r="H20" i="2"/>
  <c r="C20" i="2"/>
  <c r="H19" i="2"/>
  <c r="C19" i="2"/>
  <c r="H10" i="2"/>
  <c r="H9" i="2"/>
  <c r="H8" i="2"/>
  <c r="D40" i="1"/>
  <c r="D41" i="1" s="1"/>
  <c r="I31" i="1"/>
  <c r="I30" i="1"/>
  <c r="I29" i="1"/>
  <c r="I28" i="1"/>
  <c r="I16" i="1"/>
  <c r="I15" i="1"/>
  <c r="I14" i="1"/>
  <c r="I27" i="1"/>
  <c r="I26" i="1"/>
  <c r="I25" i="1"/>
  <c r="I13" i="1"/>
  <c r="I12" i="1"/>
  <c r="I11" i="1"/>
  <c r="D30" i="1"/>
  <c r="D29" i="1"/>
  <c r="D28" i="1"/>
  <c r="D31" i="1"/>
  <c r="D27" i="1"/>
  <c r="D26" i="1"/>
  <c r="D25" i="1"/>
  <c r="D16" i="1"/>
  <c r="D15" i="1"/>
  <c r="D14" i="1"/>
  <c r="D13" i="1"/>
  <c r="D12" i="1"/>
  <c r="D11" i="1"/>
  <c r="D13" i="2" l="1"/>
  <c r="D13" i="3"/>
  <c r="I13" i="3"/>
  <c r="H24" i="2"/>
  <c r="D19" i="1"/>
  <c r="C13" i="2"/>
  <c r="D24" i="2"/>
  <c r="C24" i="2"/>
  <c r="H13" i="2"/>
  <c r="I33" i="1"/>
  <c r="I19" i="1"/>
  <c r="D33" i="1"/>
</calcChain>
</file>

<file path=xl/sharedStrings.xml><?xml version="1.0" encoding="utf-8"?>
<sst xmlns="http://schemas.openxmlformats.org/spreadsheetml/2006/main" count="183" uniqueCount="34">
  <si>
    <t>Reliability data</t>
  </si>
  <si>
    <t>LDU, PT</t>
  </si>
  <si>
    <t>LDU,LS</t>
  </si>
  <si>
    <t>LDU,XY</t>
  </si>
  <si>
    <t>LDU,XV</t>
  </si>
  <si>
    <r>
      <rPr>
        <sz val="11"/>
        <color theme="1"/>
        <rFont val="Aptos Narrow"/>
        <family val="2"/>
      </rPr>
      <t>β_</t>
    </r>
    <r>
      <rPr>
        <sz val="11"/>
        <color theme="1"/>
        <rFont val="Calibri"/>
        <family val="2"/>
        <scheme val="minor"/>
      </rPr>
      <t>PTs</t>
    </r>
  </si>
  <si>
    <t>tau</t>
  </si>
  <si>
    <t>Value</t>
  </si>
  <si>
    <t>Notation</t>
  </si>
  <si>
    <t>per hour</t>
  </si>
  <si>
    <t>hours</t>
  </si>
  <si>
    <t>LS</t>
  </si>
  <si>
    <t>XY1</t>
  </si>
  <si>
    <t>XV1</t>
  </si>
  <si>
    <t>PT1</t>
  </si>
  <si>
    <t>PT2</t>
  </si>
  <si>
    <t>PT3</t>
  </si>
  <si>
    <t>Minimal cut set (MCS)</t>
  </si>
  <si>
    <t>PFD SIF</t>
  </si>
  <si>
    <t>PFD per  MCS</t>
  </si>
  <si>
    <t>CCF_PT</t>
  </si>
  <si>
    <t>Treating each MCS as 1ooN system. No CCFs</t>
  </si>
  <si>
    <t>Non-conservative approach: Calculate PFD at basic event level. CCFs included</t>
  </si>
  <si>
    <t>Non-conservative approach: Calculate PFD at basic event level. No CCFs</t>
  </si>
  <si>
    <t>CCF failure rate (for being inserted to CARA):</t>
  </si>
  <si>
    <t>per 1E-6 hours</t>
  </si>
  <si>
    <t>NB: Ser ut som CARA FT for Q0(t) for regular tested components calculates the average</t>
  </si>
  <si>
    <t>Treating each MCS as 1ooN system. With CCFs</t>
  </si>
  <si>
    <t>Minimal cutsets PT subsystem</t>
  </si>
  <si>
    <t>PFH per MCS (per hour)</t>
  </si>
  <si>
    <t>Reference to SIF worksheet</t>
  </si>
  <si>
    <t>Independent</t>
  </si>
  <si>
    <t>CCF</t>
  </si>
  <si>
    <t>CaraFT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</si>
</sst>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11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/>
    <xf numFmtId="11" fontId="0" fillId="0" borderId="1" xfId="0" applyNumberFormat="1" applyBorder="1"/>
    <xf numFmtId="11" fontId="0" fillId="0" borderId="1" xfId="0" applyNumberFormat="1" applyBorder="1" applyAlignment="1">
      <alignment horizontal="center"/>
    </xf>
    <xf numFmtId="0" fontId="0" fillId="2" borderId="1" xfId="0" applyFill="1" applyBorder="1"/>
    <xf numFmtId="11" fontId="0" fillId="2" borderId="1" xfId="0" applyNumberForma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9" fontId="0" fillId="0" borderId="1" xfId="0" applyNumberFormat="1" applyBorder="1"/>
    <xf numFmtId="11" fontId="0" fillId="4" borderId="1" xfId="0" applyNumberFormat="1" applyFill="1" applyBorder="1" applyAlignment="1">
      <alignment horizontal="center"/>
    </xf>
    <xf numFmtId="0" fontId="2" fillId="4" borderId="0" xfId="0" applyFont="1" applyFill="1"/>
    <xf numFmtId="0" fontId="1" fillId="5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11" fontId="0" fillId="0" borderId="2" xfId="0" applyNumberFormat="1" applyBorder="1" applyAlignment="1">
      <alignment horizontal="center" vertical="center"/>
    </xf>
    <xf numFmtId="11" fontId="0" fillId="0" borderId="3" xfId="0" applyNumberFormat="1" applyBorder="1" applyAlignment="1">
      <alignment horizontal="center" vertical="center"/>
    </xf>
    <xf numFmtId="11" fontId="0" fillId="0" borderId="4" xfId="0" applyNumberFormat="1" applyBorder="1" applyAlignment="1">
      <alignment horizontal="center" vertical="center"/>
    </xf>
    <xf numFmtId="11" fontId="0" fillId="0" borderId="5" xfId="0" applyNumberFormat="1" applyBorder="1" applyAlignment="1">
      <alignment horizontal="center" vertical="center"/>
    </xf>
    <xf numFmtId="11" fontId="0" fillId="0" borderId="6" xfId="0" applyNumberFormat="1" applyBorder="1" applyAlignment="1">
      <alignment horizontal="center" vertical="center"/>
    </xf>
    <xf numFmtId="11" fontId="0" fillId="0" borderId="7" xfId="0" applyNumberFormat="1" applyBorder="1" applyAlignment="1">
      <alignment horizontal="center" vertical="center"/>
    </xf>
    <xf numFmtId="0" fontId="1" fillId="3" borderId="8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6"/>
  <sheetViews>
    <sheetView workbookViewId="0">
      <selection sqref="A1:I33"/>
    </sheetView>
  </sheetViews>
  <sheetFormatPr defaultRowHeight="15" x14ac:dyDescent="0.25"/>
  <cols>
    <col min="1" max="1" width="20.5703125" customWidth="1"/>
    <col min="2" max="2" width="14.7109375" customWidth="1"/>
    <col min="3" max="3" width="14.85546875" customWidth="1"/>
    <col min="4" max="4" width="16.7109375" customWidth="1"/>
    <col min="5" max="5" width="12" bestFit="1" customWidth="1"/>
    <col min="6" max="6" width="19" customWidth="1"/>
    <col min="7" max="7" width="12" customWidth="1"/>
    <col min="8" max="8" width="16.5703125" customWidth="1"/>
    <col min="9" max="9" width="24.42578125" customWidth="1"/>
  </cols>
  <sheetData>
    <row r="1" spans="1:9" x14ac:dyDescent="0.25">
      <c r="A1" s="9" t="s">
        <v>0</v>
      </c>
      <c r="B1" s="9" t="s">
        <v>7</v>
      </c>
      <c r="C1" s="9" t="s">
        <v>8</v>
      </c>
      <c r="D1" s="22" t="s">
        <v>31</v>
      </c>
      <c r="E1" s="22" t="s">
        <v>32</v>
      </c>
    </row>
    <row r="2" spans="1:9" x14ac:dyDescent="0.25">
      <c r="A2" s="3" t="s">
        <v>1</v>
      </c>
      <c r="B2" s="4">
        <v>4.9999999999999998E-7</v>
      </c>
      <c r="C2" s="3" t="s">
        <v>9</v>
      </c>
      <c r="D2" s="4">
        <f>(1-beta_PT)*LDU_PT</f>
        <v>4.7499999999999995E-7</v>
      </c>
      <c r="E2" s="4">
        <f>beta_PT*LDU_PT</f>
        <v>2.4999999999999999E-8</v>
      </c>
    </row>
    <row r="3" spans="1:9" x14ac:dyDescent="0.25">
      <c r="A3" s="3" t="s">
        <v>2</v>
      </c>
      <c r="B3" s="4">
        <v>7.9999999999999996E-7</v>
      </c>
      <c r="C3" s="3" t="s">
        <v>9</v>
      </c>
    </row>
    <row r="4" spans="1:9" x14ac:dyDescent="0.25">
      <c r="A4" s="3" t="s">
        <v>3</v>
      </c>
      <c r="B4" s="4">
        <v>5.9999999999999997E-7</v>
      </c>
      <c r="C4" s="3" t="s">
        <v>9</v>
      </c>
    </row>
    <row r="5" spans="1:9" x14ac:dyDescent="0.25">
      <c r="A5" s="3" t="s">
        <v>4</v>
      </c>
      <c r="B5" s="4">
        <v>1.9E-6</v>
      </c>
      <c r="C5" s="3" t="s">
        <v>9</v>
      </c>
    </row>
    <row r="6" spans="1:9" x14ac:dyDescent="0.25">
      <c r="A6" s="3" t="s">
        <v>5</v>
      </c>
      <c r="B6" s="10">
        <v>0.05</v>
      </c>
      <c r="C6" s="3"/>
    </row>
    <row r="7" spans="1:9" x14ac:dyDescent="0.25">
      <c r="A7" s="3" t="s">
        <v>6</v>
      </c>
      <c r="B7" s="3">
        <v>8760</v>
      </c>
      <c r="C7" s="3" t="s">
        <v>10</v>
      </c>
    </row>
    <row r="9" spans="1:9" x14ac:dyDescent="0.25">
      <c r="A9" t="s">
        <v>21</v>
      </c>
      <c r="F9" t="s">
        <v>23</v>
      </c>
    </row>
    <row r="10" spans="1:9" x14ac:dyDescent="0.25">
      <c r="A10" s="8" t="s">
        <v>17</v>
      </c>
      <c r="B10" s="9"/>
      <c r="C10" s="9"/>
      <c r="D10" s="8" t="s">
        <v>19</v>
      </c>
      <c r="F10" s="8" t="s">
        <v>17</v>
      </c>
      <c r="G10" s="9"/>
      <c r="H10" s="9"/>
      <c r="I10" s="8" t="s">
        <v>19</v>
      </c>
    </row>
    <row r="11" spans="1:9" x14ac:dyDescent="0.25">
      <c r="A11" s="2">
        <v>1</v>
      </c>
      <c r="B11" s="2" t="s">
        <v>11</v>
      </c>
      <c r="C11" s="2"/>
      <c r="D11" s="5">
        <f>LDU_LS*tau/2</f>
        <v>3.5039999999999997E-3</v>
      </c>
      <c r="F11" s="2">
        <v>1</v>
      </c>
      <c r="G11" s="2" t="s">
        <v>11</v>
      </c>
      <c r="H11" s="2"/>
      <c r="I11" s="5">
        <f>LDU_LS*tau/2</f>
        <v>3.5039999999999997E-3</v>
      </c>
    </row>
    <row r="12" spans="1:9" x14ac:dyDescent="0.25">
      <c r="A12" s="2">
        <v>2</v>
      </c>
      <c r="B12" s="2" t="s">
        <v>12</v>
      </c>
      <c r="C12" s="2"/>
      <c r="D12" s="5">
        <f>LDU_XY*tau/2</f>
        <v>2.6279999999999997E-3</v>
      </c>
      <c r="F12" s="2">
        <v>2</v>
      </c>
      <c r="G12" s="2" t="s">
        <v>12</v>
      </c>
      <c r="H12" s="2"/>
      <c r="I12" s="5">
        <f>LDU_XY*tau/2</f>
        <v>2.6279999999999997E-3</v>
      </c>
    </row>
    <row r="13" spans="1:9" x14ac:dyDescent="0.25">
      <c r="A13" s="2">
        <v>3</v>
      </c>
      <c r="B13" s="2" t="s">
        <v>13</v>
      </c>
      <c r="C13" s="2"/>
      <c r="D13" s="5">
        <f>LDU_XV*tau/2</f>
        <v>8.3219999999999995E-3</v>
      </c>
      <c r="F13" s="2">
        <v>3</v>
      </c>
      <c r="G13" s="2" t="s">
        <v>13</v>
      </c>
      <c r="H13" s="2"/>
      <c r="I13" s="5">
        <f>LDU_XV*tau/2</f>
        <v>8.3219999999999995E-3</v>
      </c>
    </row>
    <row r="14" spans="1:9" x14ac:dyDescent="0.25">
      <c r="A14" s="2">
        <v>4</v>
      </c>
      <c r="B14" s="2" t="s">
        <v>14</v>
      </c>
      <c r="C14" s="2" t="s">
        <v>15</v>
      </c>
      <c r="D14" s="11">
        <f>(LDU_PT*tau)^2/3</f>
        <v>6.394800000000001E-6</v>
      </c>
      <c r="F14" s="2">
        <v>4</v>
      </c>
      <c r="G14" s="2" t="s">
        <v>14</v>
      </c>
      <c r="H14" s="2" t="s">
        <v>15</v>
      </c>
      <c r="I14" s="11">
        <f>(LDU_PT*tau/2)^2</f>
        <v>4.7961000000000005E-6</v>
      </c>
    </row>
    <row r="15" spans="1:9" x14ac:dyDescent="0.25">
      <c r="A15" s="2">
        <v>5</v>
      </c>
      <c r="B15" s="2" t="s">
        <v>14</v>
      </c>
      <c r="C15" s="2" t="s">
        <v>16</v>
      </c>
      <c r="D15" s="11">
        <f>(LDU_PT*tau)^2/3</f>
        <v>6.394800000000001E-6</v>
      </c>
      <c r="F15" s="2">
        <v>5</v>
      </c>
      <c r="G15" s="2" t="s">
        <v>14</v>
      </c>
      <c r="H15" s="2" t="s">
        <v>16</v>
      </c>
      <c r="I15" s="11">
        <f>(LDU_PT*tau/2)^2</f>
        <v>4.7961000000000005E-6</v>
      </c>
    </row>
    <row r="16" spans="1:9" x14ac:dyDescent="0.25">
      <c r="A16" s="2">
        <v>6</v>
      </c>
      <c r="B16" s="2" t="s">
        <v>15</v>
      </c>
      <c r="C16" s="2" t="s">
        <v>16</v>
      </c>
      <c r="D16" s="11">
        <f>(LDU_PT*tau)^2/3</f>
        <v>6.394800000000001E-6</v>
      </c>
      <c r="F16" s="2">
        <v>6</v>
      </c>
      <c r="G16" s="2" t="s">
        <v>15</v>
      </c>
      <c r="H16" s="2" t="s">
        <v>16</v>
      </c>
      <c r="I16" s="11">
        <f>(LDU_PT*tau/2)^2</f>
        <v>4.7961000000000005E-6</v>
      </c>
    </row>
    <row r="17" spans="1:11" x14ac:dyDescent="0.25">
      <c r="A17" s="2"/>
      <c r="B17" s="3"/>
      <c r="C17" s="3"/>
      <c r="D17" s="5"/>
      <c r="F17" s="2"/>
      <c r="G17" s="3"/>
      <c r="H17" s="3"/>
      <c r="I17" s="5"/>
    </row>
    <row r="18" spans="1:11" x14ac:dyDescent="0.25">
      <c r="A18" s="3"/>
      <c r="B18" s="3"/>
      <c r="C18" s="3"/>
      <c r="D18" s="5"/>
      <c r="F18" s="3"/>
      <c r="G18" s="3"/>
      <c r="H18" s="3"/>
      <c r="I18" s="5"/>
    </row>
    <row r="19" spans="1:11" x14ac:dyDescent="0.25">
      <c r="A19" s="3"/>
      <c r="B19" s="3"/>
      <c r="C19" s="6" t="s">
        <v>18</v>
      </c>
      <c r="D19" s="7">
        <f>SUM(D11:D18)</f>
        <v>1.4473184399999998E-2</v>
      </c>
      <c r="F19" s="3"/>
      <c r="G19" s="3"/>
      <c r="H19" s="6" t="s">
        <v>18</v>
      </c>
      <c r="I19" s="7">
        <f>SUM(I11:I18)</f>
        <v>1.4468388299999996E-2</v>
      </c>
    </row>
    <row r="23" spans="1:11" x14ac:dyDescent="0.25">
      <c r="A23" t="s">
        <v>27</v>
      </c>
      <c r="F23" t="s">
        <v>22</v>
      </c>
    </row>
    <row r="24" spans="1:11" x14ac:dyDescent="0.25">
      <c r="A24" s="8" t="s">
        <v>17</v>
      </c>
      <c r="B24" s="9"/>
      <c r="C24" s="9"/>
      <c r="D24" s="8" t="s">
        <v>19</v>
      </c>
      <c r="F24" s="8" t="s">
        <v>17</v>
      </c>
      <c r="G24" s="9"/>
      <c r="H24" s="9"/>
      <c r="I24" s="8" t="s">
        <v>19</v>
      </c>
    </row>
    <row r="25" spans="1:11" x14ac:dyDescent="0.25">
      <c r="A25" s="2">
        <v>1</v>
      </c>
      <c r="B25" s="2" t="s">
        <v>11</v>
      </c>
      <c r="C25" s="2"/>
      <c r="D25" s="5">
        <f>LDU_LS*tau/2</f>
        <v>3.5039999999999997E-3</v>
      </c>
      <c r="F25" s="2">
        <v>1</v>
      </c>
      <c r="G25" s="2" t="s">
        <v>11</v>
      </c>
      <c r="H25" s="2"/>
      <c r="I25" s="5">
        <f>LDU_LS*tau/2</f>
        <v>3.5039999999999997E-3</v>
      </c>
    </row>
    <row r="26" spans="1:11" x14ac:dyDescent="0.25">
      <c r="A26" s="2">
        <v>2</v>
      </c>
      <c r="B26" s="2" t="s">
        <v>12</v>
      </c>
      <c r="C26" s="2"/>
      <c r="D26" s="5">
        <f>LDU_XY*tau/2</f>
        <v>2.6279999999999997E-3</v>
      </c>
      <c r="F26" s="2">
        <v>2</v>
      </c>
      <c r="G26" s="2" t="s">
        <v>12</v>
      </c>
      <c r="H26" s="2"/>
      <c r="I26" s="5">
        <f>LDU_XY*tau/2</f>
        <v>2.6279999999999997E-3</v>
      </c>
    </row>
    <row r="27" spans="1:11" x14ac:dyDescent="0.25">
      <c r="A27" s="2">
        <v>3</v>
      </c>
      <c r="B27" s="2" t="s">
        <v>13</v>
      </c>
      <c r="C27" s="2"/>
      <c r="D27" s="5">
        <f>LDU_XV*tau/2</f>
        <v>8.3219999999999995E-3</v>
      </c>
      <c r="F27" s="2">
        <v>3</v>
      </c>
      <c r="G27" s="2" t="s">
        <v>13</v>
      </c>
      <c r="H27" s="2"/>
      <c r="I27" s="5">
        <f>LDU_XV*tau/2</f>
        <v>8.3219999999999995E-3</v>
      </c>
    </row>
    <row r="28" spans="1:11" x14ac:dyDescent="0.25">
      <c r="A28" s="2">
        <v>4</v>
      </c>
      <c r="B28" s="2" t="s">
        <v>14</v>
      </c>
      <c r="C28" s="2" t="s">
        <v>15</v>
      </c>
      <c r="D28" s="11">
        <f>((1-beta_PT)*LDU_PT*tau)^2/3</f>
        <v>5.7713069999999993E-6</v>
      </c>
      <c r="F28" s="2">
        <v>4</v>
      </c>
      <c r="G28" s="2" t="s">
        <v>14</v>
      </c>
      <c r="H28" s="2" t="s">
        <v>15</v>
      </c>
      <c r="I28" s="11">
        <f>((1-beta_PT)*LDU_PT*tau/2)^2</f>
        <v>4.3284802499999994E-6</v>
      </c>
    </row>
    <row r="29" spans="1:11" x14ac:dyDescent="0.25">
      <c r="A29" s="2">
        <v>5</v>
      </c>
      <c r="B29" s="2" t="s">
        <v>14</v>
      </c>
      <c r="C29" s="2" t="s">
        <v>16</v>
      </c>
      <c r="D29" s="11">
        <f>((1-beta_PT)*LDU_PT*tau)^2/3</f>
        <v>5.7713069999999993E-6</v>
      </c>
      <c r="F29" s="2">
        <v>5</v>
      </c>
      <c r="G29" s="2" t="s">
        <v>14</v>
      </c>
      <c r="H29" s="2" t="s">
        <v>16</v>
      </c>
      <c r="I29" s="11">
        <f>((1-beta_PT)*LDU_PT*tau/2)^2</f>
        <v>4.3284802499999994E-6</v>
      </c>
    </row>
    <row r="30" spans="1:11" x14ac:dyDescent="0.25">
      <c r="A30" s="2">
        <v>6</v>
      </c>
      <c r="B30" s="2" t="s">
        <v>15</v>
      </c>
      <c r="C30" s="2" t="s">
        <v>16</v>
      </c>
      <c r="D30" s="11">
        <f>((1-beta_PT)*LDU_PT*tau)^2/3</f>
        <v>5.7713069999999993E-6</v>
      </c>
      <c r="F30" s="2">
        <v>6</v>
      </c>
      <c r="G30" s="2" t="s">
        <v>15</v>
      </c>
      <c r="H30" s="2" t="s">
        <v>16</v>
      </c>
      <c r="I30" s="11">
        <f>((1-beta_PT)*LDU_PT*tau/2)^2</f>
        <v>4.3284802499999994E-6</v>
      </c>
    </row>
    <row r="31" spans="1:11" x14ac:dyDescent="0.25">
      <c r="A31" s="2">
        <v>7</v>
      </c>
      <c r="B31" s="2" t="s">
        <v>20</v>
      </c>
      <c r="C31" s="3"/>
      <c r="D31" s="11">
        <f>beta_PT*LDU_PT*tau/2</f>
        <v>1.0949999999999999E-4</v>
      </c>
      <c r="F31" s="2">
        <v>7</v>
      </c>
      <c r="G31" s="2" t="s">
        <v>20</v>
      </c>
      <c r="H31" s="3"/>
      <c r="I31" s="11">
        <f>beta_PT*LDU_PT*tau/2</f>
        <v>1.0949999999999999E-4</v>
      </c>
    </row>
    <row r="32" spans="1:11" x14ac:dyDescent="0.25">
      <c r="A32" s="3"/>
      <c r="B32" s="3"/>
      <c r="C32" s="3"/>
      <c r="D32" s="5"/>
      <c r="F32" s="3"/>
      <c r="G32" s="3"/>
      <c r="H32" s="3"/>
      <c r="I32" s="5"/>
      <c r="K32" t="s">
        <v>33</v>
      </c>
    </row>
    <row r="33" spans="1:11" x14ac:dyDescent="0.25">
      <c r="A33" s="3"/>
      <c r="B33" s="3"/>
      <c r="C33" s="6" t="s">
        <v>18</v>
      </c>
      <c r="D33" s="7">
        <f>SUM(D25:D32)</f>
        <v>1.4580813920999998E-2</v>
      </c>
      <c r="F33" s="3"/>
      <c r="G33" s="3"/>
      <c r="H33" s="6" t="s">
        <v>18</v>
      </c>
      <c r="I33" s="7">
        <f>SUM(I25:I32)</f>
        <v>1.4576485440750001E-2</v>
      </c>
      <c r="K33">
        <f>0.0144</f>
        <v>1.44E-2</v>
      </c>
    </row>
    <row r="40" spans="1:11" x14ac:dyDescent="0.25">
      <c r="A40" t="s">
        <v>24</v>
      </c>
      <c r="D40" s="1">
        <f>LDU_PT*beta_PT</f>
        <v>2.4999999999999999E-8</v>
      </c>
      <c r="E40" t="s">
        <v>9</v>
      </c>
    </row>
    <row r="41" spans="1:11" x14ac:dyDescent="0.25">
      <c r="D41" s="1">
        <f>D40*1000000</f>
        <v>2.4999999999999998E-2</v>
      </c>
      <c r="E41" t="s">
        <v>25</v>
      </c>
    </row>
    <row r="46" spans="1:11" x14ac:dyDescent="0.25">
      <c r="A46" s="12" t="s">
        <v>26</v>
      </c>
      <c r="B46" s="12"/>
      <c r="C46" s="12"/>
      <c r="D46" s="12"/>
      <c r="E46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53E20-95BF-4A5C-9B5F-61FB5CCC00A9}">
  <dimension ref="A1:I37"/>
  <sheetViews>
    <sheetView tabSelected="1" workbookViewId="0">
      <selection sqref="A1:I25"/>
    </sheetView>
  </sheetViews>
  <sheetFormatPr defaultRowHeight="15" x14ac:dyDescent="0.25"/>
  <cols>
    <col min="1" max="1" width="20.5703125" customWidth="1"/>
    <col min="2" max="2" width="14.7109375" customWidth="1"/>
    <col min="3" max="3" width="14.85546875" customWidth="1"/>
    <col min="4" max="4" width="16.7109375" customWidth="1"/>
    <col min="5" max="5" width="12" bestFit="1" customWidth="1"/>
    <col min="6" max="6" width="19" customWidth="1"/>
    <col min="7" max="7" width="12" customWidth="1"/>
    <col min="8" max="8" width="16.5703125" customWidth="1"/>
    <col min="9" max="9" width="24.42578125" customWidth="1"/>
  </cols>
  <sheetData>
    <row r="1" spans="1:9" x14ac:dyDescent="0.25">
      <c r="A1" s="9" t="s">
        <v>0</v>
      </c>
      <c r="B1" s="9" t="s">
        <v>7</v>
      </c>
      <c r="C1" s="9" t="s">
        <v>8</v>
      </c>
      <c r="D1" s="22" t="s">
        <v>31</v>
      </c>
      <c r="E1" s="22" t="s">
        <v>32</v>
      </c>
    </row>
    <row r="2" spans="1:9" x14ac:dyDescent="0.25">
      <c r="A2" s="3" t="s">
        <v>1</v>
      </c>
      <c r="B2" s="4">
        <v>4.9999999999999998E-7</v>
      </c>
      <c r="C2" s="3" t="s">
        <v>9</v>
      </c>
      <c r="D2" s="4">
        <f>(1-beta_PT)*LDU_PT</f>
        <v>4.7499999999999995E-7</v>
      </c>
      <c r="E2" s="4">
        <f>beta_PT*LDU_PT</f>
        <v>2.4999999999999999E-8</v>
      </c>
    </row>
    <row r="3" spans="1:9" x14ac:dyDescent="0.25">
      <c r="A3" s="3" t="s">
        <v>5</v>
      </c>
      <c r="B3" s="10">
        <v>0.05</v>
      </c>
      <c r="C3" s="3"/>
    </row>
    <row r="4" spans="1:9" x14ac:dyDescent="0.25">
      <c r="A4" s="3" t="s">
        <v>6</v>
      </c>
      <c r="B4" s="3">
        <v>8760</v>
      </c>
      <c r="C4" s="3" t="s">
        <v>10</v>
      </c>
    </row>
    <row r="6" spans="1:9" x14ac:dyDescent="0.25">
      <c r="A6" t="s">
        <v>21</v>
      </c>
      <c r="F6" t="s">
        <v>23</v>
      </c>
    </row>
    <row r="7" spans="1:9" x14ac:dyDescent="0.25">
      <c r="A7" s="8" t="s">
        <v>17</v>
      </c>
      <c r="B7" s="9"/>
      <c r="C7" s="9"/>
      <c r="D7" s="8" t="s">
        <v>19</v>
      </c>
      <c r="F7" s="8" t="s">
        <v>17</v>
      </c>
      <c r="G7" s="9"/>
      <c r="H7" s="9"/>
      <c r="I7" s="8" t="s">
        <v>19</v>
      </c>
    </row>
    <row r="8" spans="1:9" x14ac:dyDescent="0.25">
      <c r="A8" s="2">
        <v>4</v>
      </c>
      <c r="B8" s="2" t="s">
        <v>14</v>
      </c>
      <c r="C8" s="2" t="s">
        <v>15</v>
      </c>
      <c r="D8" s="11">
        <f>(LDU_PT*tau)^2/3</f>
        <v>6.394800000000001E-6</v>
      </c>
      <c r="F8" s="2">
        <v>4</v>
      </c>
      <c r="G8" s="2" t="s">
        <v>14</v>
      </c>
      <c r="H8" s="2" t="s">
        <v>15</v>
      </c>
      <c r="I8" s="11">
        <f>(LDU_PT*tau/2)^2</f>
        <v>4.7961000000000005E-6</v>
      </c>
    </row>
    <row r="9" spans="1:9" x14ac:dyDescent="0.25">
      <c r="A9" s="2">
        <v>5</v>
      </c>
      <c r="B9" s="2" t="s">
        <v>14</v>
      </c>
      <c r="C9" s="2" t="s">
        <v>16</v>
      </c>
      <c r="D9" s="11">
        <f>(LDU_PT*tau)^2/3</f>
        <v>6.394800000000001E-6</v>
      </c>
      <c r="F9" s="2">
        <v>5</v>
      </c>
      <c r="G9" s="2" t="s">
        <v>14</v>
      </c>
      <c r="H9" s="2" t="s">
        <v>16</v>
      </c>
      <c r="I9" s="11">
        <f>(LDU_PT*tau/2)^2</f>
        <v>4.7961000000000005E-6</v>
      </c>
    </row>
    <row r="10" spans="1:9" x14ac:dyDescent="0.25">
      <c r="A10" s="2">
        <v>6</v>
      </c>
      <c r="B10" s="2" t="s">
        <v>15</v>
      </c>
      <c r="C10" s="2" t="s">
        <v>16</v>
      </c>
      <c r="D10" s="11">
        <f>(LDU_PT*tau)^2/3</f>
        <v>6.394800000000001E-6</v>
      </c>
      <c r="F10" s="2">
        <v>6</v>
      </c>
      <c r="G10" s="2" t="s">
        <v>15</v>
      </c>
      <c r="H10" s="2" t="s">
        <v>16</v>
      </c>
      <c r="I10" s="11">
        <f>(LDU_PT*tau/2)^2</f>
        <v>4.7961000000000005E-6</v>
      </c>
    </row>
    <row r="11" spans="1:9" x14ac:dyDescent="0.25">
      <c r="A11" s="2"/>
      <c r="B11" s="3"/>
      <c r="C11" s="3"/>
      <c r="D11" s="5"/>
      <c r="F11" s="2"/>
      <c r="G11" s="3"/>
      <c r="H11" s="3"/>
      <c r="I11" s="5"/>
    </row>
    <row r="12" spans="1:9" x14ac:dyDescent="0.25">
      <c r="A12" s="3"/>
      <c r="B12" s="3"/>
      <c r="C12" s="3"/>
      <c r="D12" s="5"/>
      <c r="F12" s="3"/>
      <c r="G12" s="3"/>
      <c r="H12" s="3"/>
      <c r="I12" s="5"/>
    </row>
    <row r="13" spans="1:9" x14ac:dyDescent="0.25">
      <c r="A13" s="3"/>
      <c r="B13" s="3"/>
      <c r="C13" s="6" t="s">
        <v>18</v>
      </c>
      <c r="D13" s="7">
        <f>SUM(D8:D12)</f>
        <v>1.9184400000000002E-5</v>
      </c>
      <c r="F13" s="3"/>
      <c r="G13" s="3"/>
      <c r="H13" s="6" t="s">
        <v>18</v>
      </c>
      <c r="I13" s="7">
        <f>SUM(I8:I12)</f>
        <v>1.4388300000000002E-5</v>
      </c>
    </row>
    <row r="17" spans="1:9" x14ac:dyDescent="0.25">
      <c r="A17" t="s">
        <v>27</v>
      </c>
      <c r="F17" t="s">
        <v>22</v>
      </c>
    </row>
    <row r="18" spans="1:9" x14ac:dyDescent="0.25">
      <c r="A18" s="8" t="s">
        <v>17</v>
      </c>
      <c r="B18" s="9"/>
      <c r="C18" s="9"/>
      <c r="D18" s="8" t="s">
        <v>19</v>
      </c>
      <c r="F18" s="8" t="s">
        <v>17</v>
      </c>
      <c r="G18" s="9"/>
      <c r="H18" s="9"/>
      <c r="I18" s="8" t="s">
        <v>19</v>
      </c>
    </row>
    <row r="19" spans="1:9" x14ac:dyDescent="0.25">
      <c r="A19" s="2">
        <v>4</v>
      </c>
      <c r="B19" s="2" t="s">
        <v>14</v>
      </c>
      <c r="C19" s="2" t="s">
        <v>15</v>
      </c>
      <c r="D19" s="11">
        <f>((1-beta_PT)*LDU_PT*tau)^2/3</f>
        <v>5.7713069999999993E-6</v>
      </c>
      <c r="F19" s="2">
        <v>4</v>
      </c>
      <c r="G19" s="2" t="s">
        <v>14</v>
      </c>
      <c r="H19" s="2" t="s">
        <v>15</v>
      </c>
      <c r="I19" s="11">
        <f>((1-beta_PT)*LDU_PT*tau/2)^2</f>
        <v>4.3284802499999994E-6</v>
      </c>
    </row>
    <row r="20" spans="1:9" x14ac:dyDescent="0.25">
      <c r="A20" s="2">
        <v>5</v>
      </c>
      <c r="B20" s="2" t="s">
        <v>14</v>
      </c>
      <c r="C20" s="2" t="s">
        <v>16</v>
      </c>
      <c r="D20" s="11">
        <f>((1-beta_PT)*LDU_PT*tau)^2/3</f>
        <v>5.7713069999999993E-6</v>
      </c>
      <c r="F20" s="2">
        <v>5</v>
      </c>
      <c r="G20" s="2" t="s">
        <v>14</v>
      </c>
      <c r="H20" s="2" t="s">
        <v>16</v>
      </c>
      <c r="I20" s="11">
        <f>((1-beta_PT)*LDU_PT*tau/2)^2</f>
        <v>4.3284802499999994E-6</v>
      </c>
    </row>
    <row r="21" spans="1:9" x14ac:dyDescent="0.25">
      <c r="A21" s="2">
        <v>6</v>
      </c>
      <c r="B21" s="2" t="s">
        <v>15</v>
      </c>
      <c r="C21" s="2" t="s">
        <v>16</v>
      </c>
      <c r="D21" s="11">
        <f>((1-beta_PT)*LDU_PT*tau)^2/3</f>
        <v>5.7713069999999993E-6</v>
      </c>
      <c r="F21" s="2">
        <v>6</v>
      </c>
      <c r="G21" s="2" t="s">
        <v>15</v>
      </c>
      <c r="H21" s="2" t="s">
        <v>16</v>
      </c>
      <c r="I21" s="11">
        <f>((1-beta_PT)*LDU_PT*tau/2)^2</f>
        <v>4.3284802499999994E-6</v>
      </c>
    </row>
    <row r="22" spans="1:9" x14ac:dyDescent="0.25">
      <c r="A22" s="2">
        <v>7</v>
      </c>
      <c r="B22" s="2" t="s">
        <v>20</v>
      </c>
      <c r="C22" s="3"/>
      <c r="D22" s="11">
        <f>beta_PT*LDU_PT*tau/2</f>
        <v>1.0949999999999999E-4</v>
      </c>
      <c r="F22" s="2">
        <v>7</v>
      </c>
      <c r="G22" s="2" t="s">
        <v>20</v>
      </c>
      <c r="H22" s="3"/>
      <c r="I22" s="11">
        <f>beta_PT*LDU_PT*tau/2</f>
        <v>1.0949999999999999E-4</v>
      </c>
    </row>
    <row r="23" spans="1:9" x14ac:dyDescent="0.25">
      <c r="A23" s="3"/>
      <c r="B23" s="3"/>
      <c r="C23" s="3"/>
      <c r="D23" s="5"/>
      <c r="F23" s="3"/>
      <c r="G23" s="3"/>
      <c r="H23" s="3"/>
      <c r="I23" s="5"/>
    </row>
    <row r="24" spans="1:9" x14ac:dyDescent="0.25">
      <c r="A24" s="3"/>
      <c r="B24" s="3"/>
      <c r="C24" s="6" t="s">
        <v>18</v>
      </c>
      <c r="D24" s="7">
        <f>SUM(D19:D23)</f>
        <v>1.2681392099999999E-4</v>
      </c>
      <c r="F24" s="3"/>
      <c r="G24" s="3"/>
      <c r="H24" s="6" t="s">
        <v>18</v>
      </c>
      <c r="I24" s="7">
        <f>SUM(I19:I23)</f>
        <v>1.2248544075E-4</v>
      </c>
    </row>
    <row r="31" spans="1:9" x14ac:dyDescent="0.25">
      <c r="A31" t="s">
        <v>24</v>
      </c>
      <c r="D31" s="1">
        <f>LDU_PT*beta_PT</f>
        <v>2.4999999999999999E-8</v>
      </c>
      <c r="E31" t="s">
        <v>9</v>
      </c>
    </row>
    <row r="32" spans="1:9" x14ac:dyDescent="0.25">
      <c r="D32" s="1">
        <f>D31*1000000</f>
        <v>2.4999999999999998E-2</v>
      </c>
      <c r="E32" t="s">
        <v>25</v>
      </c>
    </row>
    <row r="37" spans="1:5" x14ac:dyDescent="0.25">
      <c r="A37" s="12" t="s">
        <v>26</v>
      </c>
      <c r="B37" s="12"/>
      <c r="C37" s="12"/>
      <c r="D37" s="12"/>
      <c r="E37" s="1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CA7A9-4EE0-4CBB-BA5D-E1B722720E16}">
  <dimension ref="A1:H37"/>
  <sheetViews>
    <sheetView workbookViewId="0">
      <selection activeCell="D8" sqref="D8"/>
    </sheetView>
  </sheetViews>
  <sheetFormatPr defaultRowHeight="15" x14ac:dyDescent="0.25"/>
  <cols>
    <col min="1" max="1" width="32.28515625" customWidth="1"/>
    <col min="2" max="2" width="14.7109375" hidden="1" customWidth="1"/>
    <col min="3" max="3" width="6.85546875" hidden="1" customWidth="1"/>
    <col min="4" max="4" width="32.140625" customWidth="1"/>
    <col min="6" max="6" width="19" customWidth="1"/>
    <col min="7" max="7" width="12" customWidth="1"/>
    <col min="8" max="8" width="16.5703125" customWidth="1"/>
    <col min="9" max="9" width="24.42578125" customWidth="1"/>
  </cols>
  <sheetData>
    <row r="1" spans="1:8" x14ac:dyDescent="0.25">
      <c r="A1" s="9" t="s">
        <v>0</v>
      </c>
      <c r="B1" s="9" t="s">
        <v>7</v>
      </c>
      <c r="C1" s="9" t="s">
        <v>8</v>
      </c>
    </row>
    <row r="2" spans="1:8" x14ac:dyDescent="0.25">
      <c r="A2" s="3" t="s">
        <v>1</v>
      </c>
      <c r="B2" s="16" t="s">
        <v>30</v>
      </c>
      <c r="C2" s="17"/>
    </row>
    <row r="3" spans="1:8" x14ac:dyDescent="0.25">
      <c r="A3" s="3" t="s">
        <v>5</v>
      </c>
      <c r="B3" s="18"/>
      <c r="C3" s="19"/>
    </row>
    <row r="4" spans="1:8" x14ac:dyDescent="0.25">
      <c r="A4" s="3" t="s">
        <v>6</v>
      </c>
      <c r="B4" s="20"/>
      <c r="C4" s="21"/>
    </row>
    <row r="6" spans="1:8" x14ac:dyDescent="0.25">
      <c r="A6" t="s">
        <v>21</v>
      </c>
      <c r="F6" t="s">
        <v>23</v>
      </c>
    </row>
    <row r="7" spans="1:8" x14ac:dyDescent="0.25">
      <c r="A7" s="9" t="s">
        <v>28</v>
      </c>
      <c r="B7" s="9"/>
      <c r="C7" s="8" t="s">
        <v>19</v>
      </c>
      <c r="D7" s="13" t="s">
        <v>29</v>
      </c>
      <c r="F7" s="9" t="s">
        <v>28</v>
      </c>
      <c r="G7" s="9"/>
      <c r="H7" s="8" t="s">
        <v>19</v>
      </c>
    </row>
    <row r="8" spans="1:8" x14ac:dyDescent="0.25">
      <c r="A8" s="2" t="s">
        <v>14</v>
      </c>
      <c r="B8" s="2" t="s">
        <v>15</v>
      </c>
      <c r="C8" s="11">
        <f>(LDU_PT*tau)^2/3</f>
        <v>6.394800000000001E-6</v>
      </c>
      <c r="D8" s="5">
        <f>LDU_PT^2*tau</f>
        <v>2.1900000000000001E-9</v>
      </c>
      <c r="F8" s="2" t="s">
        <v>14</v>
      </c>
      <c r="G8" s="2" t="s">
        <v>15</v>
      </c>
      <c r="H8" s="11">
        <f>(LDU_PT*tau/2)^2</f>
        <v>4.7961000000000005E-6</v>
      </c>
    </row>
    <row r="9" spans="1:8" x14ac:dyDescent="0.25">
      <c r="A9" s="2" t="s">
        <v>14</v>
      </c>
      <c r="B9" s="2" t="s">
        <v>16</v>
      </c>
      <c r="C9" s="11">
        <f>(LDU_PT*tau)^2/3</f>
        <v>6.394800000000001E-6</v>
      </c>
      <c r="D9" s="5">
        <f>LDU_PT^2*tau</f>
        <v>2.1900000000000001E-9</v>
      </c>
      <c r="F9" s="2" t="s">
        <v>14</v>
      </c>
      <c r="G9" s="2" t="s">
        <v>16</v>
      </c>
      <c r="H9" s="11">
        <f>(LDU_PT*tau/2)^2</f>
        <v>4.7961000000000005E-6</v>
      </c>
    </row>
    <row r="10" spans="1:8" x14ac:dyDescent="0.25">
      <c r="A10" s="2" t="s">
        <v>15</v>
      </c>
      <c r="B10" s="2" t="s">
        <v>16</v>
      </c>
      <c r="C10" s="11">
        <f>(LDU_PT*tau)^2/3</f>
        <v>6.394800000000001E-6</v>
      </c>
      <c r="D10" s="5">
        <f>LDU_PT^2*tau</f>
        <v>2.1900000000000001E-9</v>
      </c>
      <c r="F10" s="2" t="s">
        <v>15</v>
      </c>
      <c r="G10" s="2" t="s">
        <v>16</v>
      </c>
      <c r="H10" s="11">
        <f>(LDU_PT*tau/2)^2</f>
        <v>4.7961000000000005E-6</v>
      </c>
    </row>
    <row r="11" spans="1:8" x14ac:dyDescent="0.25">
      <c r="A11" s="3"/>
      <c r="B11" s="3"/>
      <c r="C11" s="5"/>
      <c r="D11" s="2"/>
      <c r="F11" s="3"/>
      <c r="G11" s="3"/>
      <c r="H11" s="5"/>
    </row>
    <row r="12" spans="1:8" x14ac:dyDescent="0.25">
      <c r="A12" s="3"/>
      <c r="B12" s="3"/>
      <c r="C12" s="5"/>
      <c r="D12" s="2"/>
      <c r="F12" s="3"/>
      <c r="G12" s="3"/>
      <c r="H12" s="5"/>
    </row>
    <row r="13" spans="1:8" x14ac:dyDescent="0.25">
      <c r="A13" s="3"/>
      <c r="B13" s="6" t="s">
        <v>18</v>
      </c>
      <c r="C13" s="7">
        <f>SUM(C8:C12)</f>
        <v>1.9184400000000002E-5</v>
      </c>
      <c r="D13" s="5">
        <f>SUM(D8:D10)</f>
        <v>6.5700000000000003E-9</v>
      </c>
      <c r="F13" s="3"/>
      <c r="G13" s="6" t="s">
        <v>18</v>
      </c>
      <c r="H13" s="7">
        <f>SUM(H8:H12)</f>
        <v>1.4388300000000002E-5</v>
      </c>
    </row>
    <row r="17" spans="1:8" x14ac:dyDescent="0.25">
      <c r="A17" t="s">
        <v>27</v>
      </c>
      <c r="F17" t="s">
        <v>22</v>
      </c>
    </row>
    <row r="18" spans="1:8" x14ac:dyDescent="0.25">
      <c r="A18" s="9" t="s">
        <v>28</v>
      </c>
      <c r="B18" s="9"/>
      <c r="C18" s="8" t="s">
        <v>19</v>
      </c>
      <c r="D18" s="13" t="s">
        <v>29</v>
      </c>
      <c r="F18" s="9" t="s">
        <v>28</v>
      </c>
      <c r="G18" s="9"/>
      <c r="H18" s="8" t="s">
        <v>19</v>
      </c>
    </row>
    <row r="19" spans="1:8" x14ac:dyDescent="0.25">
      <c r="A19" s="2" t="s">
        <v>14</v>
      </c>
      <c r="B19" s="2" t="s">
        <v>15</v>
      </c>
      <c r="C19" s="11">
        <f>((1-beta_PT)*LDU_PT*tau)^2/3</f>
        <v>5.7713069999999993E-6</v>
      </c>
      <c r="D19" s="15">
        <f>((1-beta_PT)*LDU_PT)^2*tau</f>
        <v>1.9764749999999998E-9</v>
      </c>
      <c r="F19" s="2" t="s">
        <v>14</v>
      </c>
      <c r="G19" s="2" t="s">
        <v>15</v>
      </c>
      <c r="H19" s="11">
        <f>((1-beta_PT)*LDU_PT*tau/2)^2</f>
        <v>4.3284802499999994E-6</v>
      </c>
    </row>
    <row r="20" spans="1:8" x14ac:dyDescent="0.25">
      <c r="A20" s="2" t="s">
        <v>14</v>
      </c>
      <c r="B20" s="2" t="s">
        <v>16</v>
      </c>
      <c r="C20" s="11">
        <f>((1-beta_PT)*LDU_PT*tau)^2/3</f>
        <v>5.7713069999999993E-6</v>
      </c>
      <c r="D20" s="15">
        <f>((1-beta_PT)*LDU_PT)^2*tau</f>
        <v>1.9764749999999998E-9</v>
      </c>
      <c r="F20" s="2" t="s">
        <v>14</v>
      </c>
      <c r="G20" s="2" t="s">
        <v>16</v>
      </c>
      <c r="H20" s="11">
        <f>((1-beta_PT)*LDU_PT*tau/2)^2</f>
        <v>4.3284802499999994E-6</v>
      </c>
    </row>
    <row r="21" spans="1:8" x14ac:dyDescent="0.25">
      <c r="A21" s="2" t="s">
        <v>15</v>
      </c>
      <c r="B21" s="2" t="s">
        <v>16</v>
      </c>
      <c r="C21" s="11">
        <f>((1-beta_PT)*LDU_PT*tau)^2/3</f>
        <v>5.7713069999999993E-6</v>
      </c>
      <c r="D21" s="15">
        <f>((1-beta_PT)*LDU_PT)^2*tau</f>
        <v>1.9764749999999998E-9</v>
      </c>
      <c r="F21" s="2" t="s">
        <v>15</v>
      </c>
      <c r="G21" s="2" t="s">
        <v>16</v>
      </c>
      <c r="H21" s="11">
        <f>((1-beta_PT)*LDU_PT*tau/2)^2</f>
        <v>4.3284802499999994E-6</v>
      </c>
    </row>
    <row r="22" spans="1:8" x14ac:dyDescent="0.25">
      <c r="A22" s="2" t="s">
        <v>20</v>
      </c>
      <c r="B22" s="3"/>
      <c r="C22" s="11">
        <f>beta_PT*LDU_PT*tau/2</f>
        <v>1.0949999999999999E-4</v>
      </c>
      <c r="D22" s="15">
        <f>beta_PT*LDU_PT</f>
        <v>2.4999999999999999E-8</v>
      </c>
      <c r="F22" s="2" t="s">
        <v>20</v>
      </c>
      <c r="G22" s="3"/>
      <c r="H22" s="11">
        <f>beta_PT*LDU_PT*tau/2</f>
        <v>1.0949999999999999E-4</v>
      </c>
    </row>
    <row r="23" spans="1:8" x14ac:dyDescent="0.25">
      <c r="A23" s="3"/>
      <c r="B23" s="3"/>
      <c r="C23" s="5"/>
      <c r="D23" s="14"/>
      <c r="F23" s="3"/>
      <c r="G23" s="3"/>
      <c r="H23" s="5"/>
    </row>
    <row r="24" spans="1:8" x14ac:dyDescent="0.25">
      <c r="A24" s="3"/>
      <c r="B24" s="6" t="s">
        <v>18</v>
      </c>
      <c r="C24" s="7">
        <f>SUM(C19:C23)</f>
        <v>1.2681392099999999E-4</v>
      </c>
      <c r="D24" s="7">
        <f>SUM(D19:D22)</f>
        <v>3.0929424999999998E-8</v>
      </c>
      <c r="F24" s="3"/>
      <c r="G24" s="6" t="s">
        <v>18</v>
      </c>
      <c r="H24" s="7">
        <f>SUM(H19:H23)</f>
        <v>1.2248544075E-4</v>
      </c>
    </row>
    <row r="31" spans="1:8" x14ac:dyDescent="0.25">
      <c r="D31" s="1"/>
    </row>
    <row r="32" spans="1:8" x14ac:dyDescent="0.25">
      <c r="D32" s="1"/>
    </row>
    <row r="37" spans="1:5" x14ac:dyDescent="0.25">
      <c r="A37" s="12" t="s">
        <v>26</v>
      </c>
      <c r="B37" s="12"/>
      <c r="C37" s="12"/>
      <c r="D37" s="12"/>
      <c r="E37" s="12"/>
    </row>
  </sheetData>
  <mergeCells count="1">
    <mergeCell ref="B2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9</vt:i4>
      </vt:variant>
    </vt:vector>
  </HeadingPairs>
  <TitlesOfParts>
    <vt:vector size="12" baseType="lpstr">
      <vt:lpstr>PFD-FTA_SIF</vt:lpstr>
      <vt:lpstr>PFD-FTA-PT-subsystem</vt:lpstr>
      <vt:lpstr>PFH - FTA-PT subsystem</vt:lpstr>
      <vt:lpstr>'PFD-FTA-PT-subsystem'!beta_PT</vt:lpstr>
      <vt:lpstr>beta_PT</vt:lpstr>
      <vt:lpstr>LDU_LS</vt:lpstr>
      <vt:lpstr>'PFD-FTA-PT-subsystem'!LDU_PT</vt:lpstr>
      <vt:lpstr>LDU_PT</vt:lpstr>
      <vt:lpstr>LDU_XV</vt:lpstr>
      <vt:lpstr>LDU_XY</vt:lpstr>
      <vt:lpstr>'PFD-FTA-PT-subsystem'!tau</vt:lpstr>
      <vt:lpstr>tau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Ann Lundteigen</dc:creator>
  <cp:lastModifiedBy>Mary Ann Lundteigen</cp:lastModifiedBy>
  <dcterms:created xsi:type="dcterms:W3CDTF">2015-06-05T18:19:34Z</dcterms:created>
  <dcterms:modified xsi:type="dcterms:W3CDTF">2025-09-17T11:53:33Z</dcterms:modified>
</cp:coreProperties>
</file>